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FF5387B6-552B-4455-8CDA-8043625F545C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индексы по элементам затрат" sheetId="7" r:id="rId1"/>
    <sheet name="ПП468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7" l="1"/>
  <c r="C23" i="7"/>
  <c r="C22" i="7"/>
  <c r="C21" i="7"/>
  <c r="C20" i="7"/>
  <c r="C19" i="7"/>
  <c r="C18" i="7"/>
  <c r="C17" i="7"/>
  <c r="C16" i="7" l="1"/>
  <c r="B30" i="7"/>
  <c r="C30" i="7" s="1"/>
  <c r="D30" i="7" s="1"/>
  <c r="E30" i="7" s="1"/>
  <c r="F30" i="7" s="1"/>
  <c r="G30" i="7" s="1"/>
  <c r="C24" i="7" l="1"/>
  <c r="C31" i="7" s="1"/>
  <c r="D23" i="7"/>
  <c r="E23" i="7" s="1"/>
  <c r="D22" i="7"/>
  <c r="E22" i="7" s="1"/>
  <c r="D21" i="7"/>
  <c r="E21" i="7" s="1"/>
  <c r="D20" i="7"/>
  <c r="E20" i="7" s="1"/>
  <c r="D19" i="7"/>
  <c r="E19" i="7" s="1"/>
  <c r="D18" i="7"/>
  <c r="E18" i="7" s="1"/>
  <c r="D17" i="7"/>
  <c r="E17" i="7" s="1"/>
  <c r="B15" i="7"/>
  <c r="C15" i="7" l="1"/>
  <c r="D15" i="7" s="1"/>
  <c r="E15" i="7" s="1"/>
  <c r="E16" i="7"/>
  <c r="E24" i="7" s="1"/>
  <c r="D24" i="7" l="1"/>
  <c r="D31" i="7" l="1"/>
  <c r="E31" i="7" s="1"/>
  <c r="F31" i="7" s="1"/>
  <c r="G31" i="7" l="1"/>
</calcChain>
</file>

<file path=xl/sharedStrings.xml><?xml version="1.0" encoding="utf-8"?>
<sst xmlns="http://schemas.openxmlformats.org/spreadsheetml/2006/main" count="97" uniqueCount="88">
  <si>
    <t>Сметная стоимость эксплуатации машин и механизмов</t>
  </si>
  <si>
    <t>Сметная оплата труда рабочих</t>
  </si>
  <si>
    <t>Сметная оплата труда машинистов</t>
  </si>
  <si>
    <t>Сметная стоимость материалов, изделий и конструкций</t>
  </si>
  <si>
    <t>Накладные расходы</t>
  </si>
  <si>
    <t>Сметная прибыль</t>
  </si>
  <si>
    <t xml:space="preserve">оплата труда - </t>
  </si>
  <si>
    <t xml:space="preserve">материалы, изделия и конструкции - </t>
  </si>
  <si>
    <t xml:space="preserve">эксплуатация машин и механизмов - </t>
  </si>
  <si>
    <t>(с использованием индексов изменения сметной стоимости строительства, рассчитываемых по элементам прямых затрат)</t>
  </si>
  <si>
    <t xml:space="preserve"> </t>
  </si>
  <si>
    <t>(наименование объекта капитального строительства)</t>
  </si>
  <si>
    <t>Составил:</t>
  </si>
  <si>
    <t>Проверил:</t>
  </si>
  <si>
    <t>№ пп</t>
  </si>
  <si>
    <t>1.1</t>
  </si>
  <si>
    <t>1.2</t>
  </si>
  <si>
    <t>______________________________________________________________________________</t>
  </si>
  <si>
    <t>(должность)</t>
  </si>
  <si>
    <t>(подпись)</t>
  </si>
  <si>
    <t>(расшифровка подписи)</t>
  </si>
  <si>
    <t>__________________________________________</t>
  </si>
  <si>
    <t>Индекс**</t>
  </si>
  <si>
    <t xml:space="preserve">Пример определения норматива расходов заказчика на осуществление строительного контроля </t>
  </si>
  <si>
    <t>утвержденным постановлением Правительства Российской Федерации от 21.06.2010 № 468, при определении сметной стоимости строительства ресурсно-индексным методом</t>
  </si>
  <si>
    <t xml:space="preserve">в соответствии с Положением о проведении строительного контроля при осуществлении строительства, реконструкции и капитального ремонта объектов капитального строительства, </t>
  </si>
  <si>
    <t>Определение норматива расходов заказчика на осуществление строительного контроля</t>
  </si>
  <si>
    <t>в базисном уровне цен по состоянию на 01.01.2000</t>
  </si>
  <si>
    <t>______________________</t>
  </si>
  <si>
    <t>Перевозка*</t>
  </si>
  <si>
    <t>1.3</t>
  </si>
  <si>
    <t>1.4</t>
  </si>
  <si>
    <t>1.5</t>
  </si>
  <si>
    <t>1.6</t>
  </si>
  <si>
    <t>1.7</t>
  </si>
  <si>
    <t>Итого</t>
  </si>
  <si>
    <t>Коэффициент пересчета</t>
  </si>
  <si>
    <t>Приложение</t>
  </si>
  <si>
    <t>к Положению о проведении</t>
  </si>
  <si>
    <t>строительного контроля при</t>
  </si>
  <si>
    <t>осуществлении строительства,</t>
  </si>
  <si>
    <t>реконструкции и капитального</t>
  </si>
  <si>
    <t>ремонта объектов</t>
  </si>
  <si>
    <t>капитального строительства</t>
  </si>
  <si>
    <t>НОРМАТИВЫ РАСХОДОВ</t>
  </si>
  <si>
    <t>ЗАКАЗЧИКА НА ОСУЩЕСТВЛЕНИЕ СТРОИТЕЛЬНОГО КОНТРОЛЯ</t>
  </si>
  <si>
    <t>ПРИ СТРОИТЕЛЬСТВЕ ОБЪЕКТОВ КАПИТАЛЬНОГО СТРОИТЕЛЬСТВА,</t>
  </si>
  <si>
    <t>ФИНАНСИРУЕМЫХ ПОЛНОСТЬЮ ИЛИ ЧАСТИЧНО С ПРИВЛЕЧЕНИЕМ</t>
  </si>
  <si>
    <t>СРЕДСТВ ФЕДЕРАЛЬНОГО БЮДЖЕТА, И НОРМАТИВЫ ЧИСЛЕННОСТИ</t>
  </si>
  <si>
    <t>РАБОТНИКОВ ЗАКАЗЧИКА, НА КОТОРЫХ В УСТАНОВЛЕННОМ</t>
  </si>
  <si>
    <t>ПОРЯДКЕ ВОЗЛАГАЕТСЯ ОБЯЗАННОСТЬ ПО ОСУЩЕСТВЛЕНИЮ</t>
  </si>
  <si>
    <t>СТРОИТЕЛЬНОГО КОНТРОЛЯ</t>
  </si>
  <si>
    <t>Стоимость строительства в базисном уровне цен по состоянию на 1 января 2000 г. (млн. рублей)</t>
  </si>
  <si>
    <t>Норматив расходов заказчика на осуществление строительного контроля (процентов)</t>
  </si>
  <si>
    <t>до 30</t>
  </si>
  <si>
    <t>от 30 до 50</t>
  </si>
  <si>
    <t>от 50 до 70</t>
  </si>
  <si>
    <t>от 70 до 90</t>
  </si>
  <si>
    <t>от 90 до 125</t>
  </si>
  <si>
    <t>от 125 до 150</t>
  </si>
  <si>
    <t>от 150 до 200</t>
  </si>
  <si>
    <t>от 200 до 300</t>
  </si>
  <si>
    <t>от 300 до 400</t>
  </si>
  <si>
    <t>от 400 до 500</t>
  </si>
  <si>
    <t>от 500 до 600</t>
  </si>
  <si>
    <t>от 600 до 750</t>
  </si>
  <si>
    <t>от 750 до 900</t>
  </si>
  <si>
    <t>Примечание. При стоимости строительства более 900 млн. рублей в базисном уровне цен по состоянию на 1 января 2000 г.:</t>
  </si>
  <si>
    <t>а) нормативы расходов на осуществление строительного контроля заказчика определяются по формуле</t>
  </si>
  <si>
    <t>где:</t>
  </si>
  <si>
    <t>Н - норматив расходов на осуществление строительного контроля заказчика в процентах;</t>
  </si>
  <si>
    <t>С - стоимость строительства в базисном уровне цен по состоянию на 1 января 2000 г.;</t>
  </si>
  <si>
    <t>**** в соответствии с приложением к Положению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утвержденному постановлением Правительства Российской Федерации от 21.06.2010 № 468.</t>
  </si>
  <si>
    <t>Норматив затрат на осуществление строительного контроля****, %</t>
  </si>
  <si>
    <t>Шифр сметного расчета / Наименования статей затрат</t>
  </si>
  <si>
    <r>
      <t>Н=0,04193*С</t>
    </r>
    <r>
      <rPr>
        <vertAlign val="superscript"/>
        <sz val="12"/>
        <color theme="1"/>
        <rFont val="Times New Roman"/>
        <family val="1"/>
        <charset val="204"/>
      </rPr>
      <t>0,8022</t>
    </r>
    <r>
      <rPr>
        <sz val="12"/>
        <color theme="1"/>
        <rFont val="Times New Roman"/>
        <family val="1"/>
        <charset val="204"/>
      </rPr>
      <t>/С</t>
    </r>
  </si>
  <si>
    <r>
      <t>С</t>
    </r>
    <r>
      <rPr>
        <vertAlign val="superscript"/>
        <sz val="12"/>
        <color theme="1"/>
        <rFont val="Times New Roman"/>
        <family val="1"/>
        <charset val="204"/>
      </rPr>
      <t>0,8022</t>
    </r>
    <r>
      <rPr>
        <sz val="12"/>
        <color theme="1"/>
        <rFont val="Times New Roman"/>
        <family val="1"/>
        <charset val="204"/>
      </rPr>
      <t xml:space="preserve"> - стоимость строительства в базисном уровне цен по состоянию на 1 января 2000 г., возведенная в степень 0,8022;</t>
    </r>
  </si>
  <si>
    <t>Сметная стоимость строительства</t>
  </si>
  <si>
    <r>
      <t xml:space="preserve">по итогам глав 1-12 ССР (за исключением сметной стоимости строительно-монтажных работ, включенных в главы 1-7 ССР (графы 4 и 5), сметной стоимости оборудования и расходов на приобретение земельных участков), </t>
    </r>
    <r>
      <rPr>
        <b/>
        <sz val="11"/>
        <color theme="1"/>
        <rFont val="Times New Roman"/>
        <family val="1"/>
        <charset val="204"/>
      </rPr>
      <t>тыс.руб.</t>
    </r>
  </si>
  <si>
    <t>* за исключением затрат на дополнительную перевозку, рассчитываемых в соответствии с пунктом 63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Минстроя России от 04.08.2020 № 421/пр.</t>
  </si>
  <si>
    <r>
      <t>Сметная стоимость строительства по итогам глав 1-7 ССР
(графы 4 и 5)</t>
    </r>
    <r>
      <rPr>
        <b/>
        <sz val="11"/>
        <color theme="1"/>
        <rFont val="Times New Roman"/>
        <family val="1"/>
        <charset val="204"/>
      </rPr>
      <t>, тыс.руб.</t>
    </r>
  </si>
  <si>
    <r>
      <t xml:space="preserve">по итогам глав 1-12 ССР (графы 4, 5, 6 и 7) (за исключением расходов на приобретение земельных участков)
</t>
    </r>
    <r>
      <rPr>
        <b/>
        <sz val="11"/>
        <color theme="1"/>
        <rFont val="Times New Roman"/>
        <family val="1"/>
        <charset val="204"/>
      </rPr>
      <t>в базисном уровне цен по состоянию на 01.01.2000,
млн.руб.</t>
    </r>
  </si>
  <si>
    <r>
      <t xml:space="preserve">по итогам глав 1-12 ССР (графы 4, 5, 6 и 7)
(за исключением расходов на приобретение земельных участков)
</t>
    </r>
    <r>
      <rPr>
        <b/>
        <sz val="11"/>
        <color theme="1"/>
        <rFont val="Times New Roman"/>
        <family val="1"/>
        <charset val="204"/>
      </rPr>
      <t>в текущем уровне цен по состоянию на I кв. 2025, тыс.руб.</t>
    </r>
  </si>
  <si>
    <t>ЛСР № 02-01</t>
  </si>
  <si>
    <t>РАСЧЕТ № СР-1</t>
  </si>
  <si>
    <t>Капитальный ремонт многоквартирного дома, расположенного по адресу: г. Торжок, ул. Красноармейская, д. 2 (фасад без утепления)</t>
  </si>
  <si>
    <t>** Индексы по элементам прямых затрат по виду объекта "Многоквартирные жилые дома: кирпичные" на II квартал 2025 г. для Тверской области согласно письму Минстроя России от 23.05.2025 №29761-ИФ/09:</t>
  </si>
  <si>
    <t>в текущем уровне цен по состоянию на II кв.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</si>
</sst>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Fill="0" applyProtection="0"/>
    <xf numFmtId="0" fontId="6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vertical="center"/>
    </xf>
    <xf numFmtId="0" fontId="11" fillId="0" borderId="0" xfId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2" fillId="0" borderId="0" xfId="0" applyFont="1"/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1" applyFont="1" applyFill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3" fillId="0" borderId="0" xfId="0" applyFont="1" applyAlignment="1">
      <alignment horizontal="center" vertical="center"/>
    </xf>
  </cellXfs>
  <cellStyles count="3">
    <cellStyle name="Обычный" xfId="0" builtinId="0"/>
    <cellStyle name="Обычный 3 2" xfId="2" xr:uid="{00000000-0005-0000-0000-000001000000}"/>
    <cellStyle name="Стиль 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Q47"/>
  <sheetViews>
    <sheetView tabSelected="1" zoomScale="115" zoomScaleNormal="115" workbookViewId="0">
      <selection activeCell="A34" sqref="A34:H34"/>
    </sheetView>
  </sheetViews>
  <sheetFormatPr defaultRowHeight="15" x14ac:dyDescent="0.25"/>
  <cols>
    <col min="1" max="1" width="12.7109375" style="26" customWidth="1"/>
    <col min="2" max="2" width="66.5703125" style="34" customWidth="1"/>
    <col min="3" max="3" width="23.28515625" style="34" customWidth="1"/>
    <col min="4" max="4" width="12.42578125" style="34" customWidth="1"/>
    <col min="5" max="6" width="23.28515625" style="34" customWidth="1"/>
    <col min="7" max="7" width="10.42578125" style="34" customWidth="1"/>
    <col min="8" max="8" width="23.28515625" style="34" customWidth="1"/>
    <col min="9" max="16384" width="9.140625" style="26"/>
  </cols>
  <sheetData>
    <row r="1" spans="1:43" x14ac:dyDescent="0.25">
      <c r="A1" s="50" t="s">
        <v>23</v>
      </c>
      <c r="B1" s="50"/>
      <c r="C1" s="50"/>
      <c r="D1" s="50"/>
      <c r="E1" s="50"/>
      <c r="F1" s="50"/>
      <c r="G1" s="50"/>
      <c r="H1" s="50"/>
    </row>
    <row r="2" spans="1:43" x14ac:dyDescent="0.25">
      <c r="A2" s="50" t="s">
        <v>25</v>
      </c>
      <c r="B2" s="50"/>
      <c r="C2" s="50"/>
      <c r="D2" s="50"/>
      <c r="E2" s="50"/>
      <c r="F2" s="50"/>
      <c r="G2" s="50"/>
      <c r="H2" s="50"/>
    </row>
    <row r="3" spans="1:43" ht="15" customHeight="1" x14ac:dyDescent="0.25">
      <c r="A3" s="50" t="s">
        <v>24</v>
      </c>
      <c r="B3" s="50"/>
      <c r="C3" s="50"/>
      <c r="D3" s="50"/>
      <c r="E3" s="50"/>
      <c r="F3" s="50"/>
      <c r="G3" s="50"/>
      <c r="H3" s="50"/>
    </row>
    <row r="4" spans="1:43" ht="15" customHeight="1" x14ac:dyDescent="0.25">
      <c r="B4" s="51" t="s">
        <v>9</v>
      </c>
      <c r="C4" s="51"/>
      <c r="D4" s="51"/>
      <c r="E4" s="51"/>
      <c r="F4" s="51"/>
      <c r="G4" s="51"/>
      <c r="H4" s="51"/>
    </row>
    <row r="5" spans="1:43" ht="15" customHeight="1" x14ac:dyDescent="0.25">
      <c r="A5" s="41"/>
      <c r="B5" s="41"/>
      <c r="C5" s="41"/>
      <c r="D5" s="41"/>
      <c r="E5" s="41"/>
      <c r="F5" s="41"/>
      <c r="G5" s="41"/>
      <c r="H5" s="41"/>
    </row>
    <row r="6" spans="1:43" ht="15" customHeight="1" x14ac:dyDescent="0.25"/>
    <row r="7" spans="1:43" ht="15" customHeight="1" x14ac:dyDescent="0.25">
      <c r="A7" s="52" t="s">
        <v>84</v>
      </c>
      <c r="B7" s="52"/>
      <c r="C7" s="52"/>
      <c r="D7" s="52"/>
      <c r="E7" s="52"/>
      <c r="F7" s="52"/>
      <c r="G7" s="52"/>
      <c r="H7" s="52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</row>
    <row r="8" spans="1:43" ht="15" customHeight="1" x14ac:dyDescent="0.25">
      <c r="A8" s="53" t="s">
        <v>26</v>
      </c>
      <c r="B8" s="53"/>
      <c r="C8" s="53"/>
      <c r="D8" s="53"/>
      <c r="E8" s="53"/>
      <c r="F8" s="53"/>
      <c r="G8" s="53"/>
      <c r="H8" s="53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ht="15" customHeight="1" x14ac:dyDescent="0.25">
      <c r="B9" s="53" t="s">
        <v>10</v>
      </c>
      <c r="C9" s="53"/>
      <c r="D9" s="53"/>
      <c r="E9" s="53"/>
      <c r="F9" s="53"/>
      <c r="G9" s="53"/>
      <c r="H9" s="53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x14ac:dyDescent="0.25">
      <c r="A10" s="54" t="s">
        <v>85</v>
      </c>
      <c r="B10" s="55"/>
      <c r="C10" s="55"/>
      <c r="D10" s="55"/>
      <c r="E10" s="55"/>
      <c r="F10" s="55"/>
      <c r="G10" s="55"/>
      <c r="H10" s="5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ht="15" customHeight="1" x14ac:dyDescent="0.25">
      <c r="A11" s="56" t="s">
        <v>11</v>
      </c>
      <c r="B11" s="56"/>
      <c r="C11" s="56"/>
      <c r="D11" s="56"/>
      <c r="E11" s="56"/>
      <c r="F11" s="56"/>
      <c r="G11" s="56"/>
      <c r="H11" s="56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</row>
    <row r="12" spans="1:43" ht="15" customHeight="1" x14ac:dyDescent="0.25">
      <c r="B12" s="9"/>
      <c r="C12" s="8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</row>
    <row r="13" spans="1:43" ht="107.25" customHeight="1" x14ac:dyDescent="0.25">
      <c r="A13" s="57" t="s">
        <v>14</v>
      </c>
      <c r="B13" s="57" t="s">
        <v>74</v>
      </c>
      <c r="C13" s="59" t="s">
        <v>80</v>
      </c>
      <c r="D13" s="60"/>
      <c r="E13" s="47"/>
      <c r="F13" s="26"/>
      <c r="G13" s="26"/>
      <c r="H13" s="26"/>
    </row>
    <row r="14" spans="1:43" ht="64.5" customHeight="1" x14ac:dyDescent="0.25">
      <c r="A14" s="58"/>
      <c r="B14" s="58"/>
      <c r="C14" s="1" t="s">
        <v>87</v>
      </c>
      <c r="D14" s="1" t="s">
        <v>22</v>
      </c>
      <c r="E14" s="1" t="s">
        <v>27</v>
      </c>
      <c r="F14" s="26"/>
      <c r="G14" s="26"/>
      <c r="H14" s="26"/>
    </row>
    <row r="15" spans="1:43" x14ac:dyDescent="0.25">
      <c r="A15" s="1">
        <v>1</v>
      </c>
      <c r="B15" s="1">
        <f>A15+1</f>
        <v>2</v>
      </c>
      <c r="C15" s="1">
        <f t="shared" ref="C15:E15" si="0">B15+1</f>
        <v>3</v>
      </c>
      <c r="D15" s="1">
        <f t="shared" si="0"/>
        <v>4</v>
      </c>
      <c r="E15" s="1">
        <f t="shared" si="0"/>
        <v>5</v>
      </c>
      <c r="F15" s="26"/>
      <c r="G15" s="26"/>
      <c r="H15" s="26"/>
    </row>
    <row r="16" spans="1:43" x14ac:dyDescent="0.25">
      <c r="A16" s="16">
        <v>1</v>
      </c>
      <c r="B16" s="14" t="s">
        <v>83</v>
      </c>
      <c r="C16" s="15">
        <f>SUM(C17:C23)</f>
        <v>7343.97</v>
      </c>
      <c r="D16" s="15"/>
      <c r="E16" s="24">
        <f>SUM(E17:E23)</f>
        <v>381.61514958543756</v>
      </c>
      <c r="F16" s="26"/>
      <c r="G16" s="26"/>
      <c r="H16" s="26"/>
    </row>
    <row r="17" spans="1:8" x14ac:dyDescent="0.25">
      <c r="A17" s="18" t="s">
        <v>15</v>
      </c>
      <c r="B17" s="2" t="s">
        <v>1</v>
      </c>
      <c r="C17" s="3">
        <f>2122850/1000</f>
        <v>2122.85</v>
      </c>
      <c r="D17" s="6">
        <f>$C$35</f>
        <v>41.87</v>
      </c>
      <c r="E17" s="19">
        <f>C17/D17</f>
        <v>50.700979221399571</v>
      </c>
      <c r="F17" s="26"/>
      <c r="G17" s="26"/>
      <c r="H17" s="26"/>
    </row>
    <row r="18" spans="1:8" x14ac:dyDescent="0.25">
      <c r="A18" s="18" t="s">
        <v>16</v>
      </c>
      <c r="B18" s="2" t="s">
        <v>0</v>
      </c>
      <c r="C18" s="3">
        <f>86830/1000</f>
        <v>86.83</v>
      </c>
      <c r="D18" s="6">
        <f>$C$37</f>
        <v>11.78</v>
      </c>
      <c r="E18" s="19">
        <f t="shared" ref="E18:E23" si="1">C18/D18</f>
        <v>7.370967741935484</v>
      </c>
      <c r="F18" s="26"/>
      <c r="G18" s="26"/>
      <c r="H18" s="26"/>
    </row>
    <row r="19" spans="1:8" x14ac:dyDescent="0.25">
      <c r="A19" s="18" t="s">
        <v>30</v>
      </c>
      <c r="B19" s="2" t="s">
        <v>2</v>
      </c>
      <c r="C19" s="3">
        <f>33890/1000</f>
        <v>33.89</v>
      </c>
      <c r="D19" s="6">
        <f>$C$35</f>
        <v>41.87</v>
      </c>
      <c r="E19" s="19">
        <f t="shared" si="1"/>
        <v>0.80941007881538096</v>
      </c>
      <c r="F19" s="26"/>
      <c r="G19" s="26"/>
      <c r="H19" s="26"/>
    </row>
    <row r="20" spans="1:8" x14ac:dyDescent="0.25">
      <c r="A20" s="18" t="s">
        <v>31</v>
      </c>
      <c r="B20" s="2" t="s">
        <v>3</v>
      </c>
      <c r="C20" s="3">
        <f>2149620/1000</f>
        <v>2149.62</v>
      </c>
      <c r="D20" s="6">
        <f>$C$36</f>
        <v>8.5299999999999994</v>
      </c>
      <c r="E20" s="19">
        <f>C20/D20</f>
        <v>252.00703399765533</v>
      </c>
      <c r="F20" s="26"/>
      <c r="G20" s="26"/>
      <c r="H20" s="26"/>
    </row>
    <row r="21" spans="1:8" x14ac:dyDescent="0.25">
      <c r="A21" s="18" t="s">
        <v>32</v>
      </c>
      <c r="B21" s="2" t="s">
        <v>29</v>
      </c>
      <c r="C21" s="3">
        <f>4130/1000</f>
        <v>4.13</v>
      </c>
      <c r="D21" s="6">
        <f>$C$37</f>
        <v>11.78</v>
      </c>
      <c r="E21" s="19">
        <f>C21/D21</f>
        <v>0.35059422750424452</v>
      </c>
      <c r="F21" s="26"/>
      <c r="G21" s="26"/>
      <c r="H21" s="26"/>
    </row>
    <row r="22" spans="1:8" x14ac:dyDescent="0.25">
      <c r="A22" s="18" t="s">
        <v>33</v>
      </c>
      <c r="B22" s="2" t="s">
        <v>4</v>
      </c>
      <c r="C22" s="3">
        <f>1975020/1000</f>
        <v>1975.02</v>
      </c>
      <c r="D22" s="6">
        <f>$C$35</f>
        <v>41.87</v>
      </c>
      <c r="E22" s="19">
        <f t="shared" si="1"/>
        <v>47.170288989730118</v>
      </c>
      <c r="F22" s="26"/>
      <c r="G22" s="26"/>
      <c r="H22" s="26"/>
    </row>
    <row r="23" spans="1:8" x14ac:dyDescent="0.25">
      <c r="A23" s="18" t="s">
        <v>34</v>
      </c>
      <c r="B23" s="2" t="s">
        <v>5</v>
      </c>
      <c r="C23" s="3">
        <f>971630/1000</f>
        <v>971.63</v>
      </c>
      <c r="D23" s="6">
        <f>$C$35</f>
        <v>41.87</v>
      </c>
      <c r="E23" s="19">
        <f t="shared" si="1"/>
        <v>23.205875328397422</v>
      </c>
      <c r="F23" s="26"/>
      <c r="G23" s="26"/>
      <c r="H23" s="26"/>
    </row>
    <row r="24" spans="1:8" x14ac:dyDescent="0.25">
      <c r="A24" s="17"/>
      <c r="B24" s="25" t="s">
        <v>35</v>
      </c>
      <c r="C24" s="32">
        <f>C16</f>
        <v>7343.97</v>
      </c>
      <c r="D24" s="32">
        <f>C24/E24</f>
        <v>19.244440394931967</v>
      </c>
      <c r="E24" s="15">
        <f>E16</f>
        <v>381.61514958543756</v>
      </c>
      <c r="F24" s="26"/>
      <c r="G24" s="26"/>
      <c r="H24" s="26"/>
    </row>
    <row r="25" spans="1:8" ht="15" customHeight="1" x14ac:dyDescent="0.25">
      <c r="A25" s="21"/>
      <c r="C25" s="23"/>
      <c r="D25" s="22"/>
      <c r="E25" s="23"/>
      <c r="F25" s="23"/>
      <c r="G25" s="21"/>
      <c r="H25" s="22"/>
    </row>
    <row r="26" spans="1:8" ht="15" customHeight="1" x14ac:dyDescent="0.25">
      <c r="A26" s="45" t="s">
        <v>14</v>
      </c>
      <c r="B26" s="43" t="s">
        <v>77</v>
      </c>
      <c r="C26" s="44"/>
      <c r="D26" s="44"/>
      <c r="E26" s="44"/>
      <c r="F26" s="44"/>
      <c r="G26" s="46" t="s">
        <v>73</v>
      </c>
      <c r="H26" s="46"/>
    </row>
    <row r="27" spans="1:8" ht="77.25" customHeight="1" x14ac:dyDescent="0.25">
      <c r="A27" s="45"/>
      <c r="B27" s="47" t="s">
        <v>82</v>
      </c>
      <c r="C27" s="46" t="s">
        <v>78</v>
      </c>
      <c r="D27" s="46"/>
      <c r="E27" s="46"/>
      <c r="F27" s="46" t="s">
        <v>81</v>
      </c>
      <c r="G27" s="46"/>
      <c r="H27" s="46"/>
    </row>
    <row r="28" spans="1:8" ht="34.5" customHeight="1" x14ac:dyDescent="0.25">
      <c r="A28" s="45"/>
      <c r="B28" s="47"/>
      <c r="C28" s="46" t="s">
        <v>87</v>
      </c>
      <c r="D28" s="46" t="s">
        <v>36</v>
      </c>
      <c r="E28" s="46" t="s">
        <v>27</v>
      </c>
      <c r="F28" s="46"/>
      <c r="G28" s="46"/>
      <c r="H28" s="46"/>
    </row>
    <row r="29" spans="1:8" ht="34.5" customHeight="1" x14ac:dyDescent="0.25">
      <c r="A29" s="45"/>
      <c r="B29" s="47"/>
      <c r="C29" s="46"/>
      <c r="D29" s="46"/>
      <c r="E29" s="46"/>
      <c r="F29" s="46"/>
      <c r="G29" s="46"/>
      <c r="H29" s="46"/>
    </row>
    <row r="30" spans="1:8" x14ac:dyDescent="0.25">
      <c r="A30" s="38">
        <v>1</v>
      </c>
      <c r="B30" s="38">
        <f>A30+1</f>
        <v>2</v>
      </c>
      <c r="C30" s="38">
        <f t="shared" ref="C30:G30" si="2">B30+1</f>
        <v>3</v>
      </c>
      <c r="D30" s="38">
        <f t="shared" si="2"/>
        <v>4</v>
      </c>
      <c r="E30" s="38">
        <f t="shared" si="2"/>
        <v>5</v>
      </c>
      <c r="F30" s="38">
        <f t="shared" si="2"/>
        <v>6</v>
      </c>
      <c r="G30" s="45">
        <f t="shared" si="2"/>
        <v>7</v>
      </c>
      <c r="H30" s="45"/>
    </row>
    <row r="31" spans="1:8" x14ac:dyDescent="0.25">
      <c r="A31" s="39">
        <v>1</v>
      </c>
      <c r="B31" s="37">
        <f>(7916770-157160)/1000</f>
        <v>7759.61</v>
      </c>
      <c r="C31" s="32">
        <f>B31-C24</f>
        <v>415.63999999999942</v>
      </c>
      <c r="D31" s="32">
        <f>D24</f>
        <v>19.244440394931967</v>
      </c>
      <c r="E31" s="15">
        <f>C31/D31</f>
        <v>21.597926022803886</v>
      </c>
      <c r="F31" s="15">
        <f>(E24+E31)/1000</f>
        <v>0.40321307560824149</v>
      </c>
      <c r="G31" s="49">
        <f>IF(F31&lt;30,ПП468!$B$19,IF(AND('индексы по элементам затрат'!F31&lt;50,'индексы по элементам затрат'!F31&gt;30),ПП468!$B$20,IF(AND('индексы по элементам затрат'!F31&lt;70,'индексы по элементам затрат'!F31&gt;50),ПП468!$B$21,IF(AND('индексы по элементам затрат'!F31&lt;90,'индексы по элементам затрат'!F31&gt;70),ПП468!$B$22,IF(AND('индексы по элементам затрат'!F31&lt;125,'индексы по элементам затрат'!F31&gt;90),ПП468!$B$23,IF(AND('индексы по элементам затрат'!F31&lt;150,'индексы по элементам затрат'!F31&gt;125),ПП468!$B$24,IF(AND('индексы по элементам затрат'!F31&lt;200,'индексы по элементам затрат'!F31&gt;150),ПП468!$B$25,IF(AND('индексы по элементам затрат'!F31&lt;300,'индексы по элементам затрат'!F31&gt;200),ПП468!$B$26,IF(AND('индексы по элементам затрат'!F31&lt;400,'индексы по элементам затрат'!F31&gt;300),ПП468!$B$27,IF(AND('индексы по элементам затрат'!F31&lt;500,'индексы по элементам затрат'!F31&gt;400),ПП468!$B$28,IF(AND('индексы по элементам затрат'!F31&lt;600,'индексы по элементам затрат'!F31&gt;500),ПП468!$B$29,IF(AND('индексы по элементам затрат'!F31&lt;750,'индексы по элементам затрат'!F31&gt;600),ПП468!$B$30,IF(AND('индексы по элементам затрат'!F31&lt;900,'индексы по элементам затрат'!F31&gt;750),ПП468!$B$31,IF(F31&gt;900,ROUND(100*0.04193*POWER(F31,0.8022)/F31,2),0))))))))))))))</f>
        <v>2.14</v>
      </c>
      <c r="H31" s="49"/>
    </row>
    <row r="32" spans="1:8" x14ac:dyDescent="0.25">
      <c r="A32" s="21"/>
      <c r="B32" s="36"/>
      <c r="C32" s="22"/>
      <c r="D32" s="22"/>
      <c r="E32" s="23"/>
      <c r="F32" s="23"/>
      <c r="G32" s="21"/>
      <c r="H32" s="22"/>
    </row>
    <row r="33" spans="1:8" ht="45.75" customHeight="1" x14ac:dyDescent="0.25">
      <c r="A33" s="42" t="s">
        <v>79</v>
      </c>
      <c r="B33" s="42"/>
      <c r="C33" s="42"/>
      <c r="D33" s="42"/>
      <c r="E33" s="42"/>
      <c r="F33" s="42"/>
      <c r="G33" s="42"/>
      <c r="H33" s="42"/>
    </row>
    <row r="34" spans="1:8" ht="27" customHeight="1" x14ac:dyDescent="0.25">
      <c r="A34" s="48" t="s">
        <v>86</v>
      </c>
      <c r="B34" s="48"/>
      <c r="C34" s="48"/>
      <c r="D34" s="48"/>
      <c r="E34" s="48"/>
      <c r="F34" s="48"/>
      <c r="G34" s="48"/>
      <c r="H34" s="48"/>
    </row>
    <row r="35" spans="1:8" ht="20.25" customHeight="1" x14ac:dyDescent="0.25">
      <c r="A35" s="5"/>
      <c r="B35" s="4" t="s">
        <v>6</v>
      </c>
      <c r="C35" s="34">
        <v>41.87</v>
      </c>
      <c r="E35" s="5"/>
      <c r="F35" s="5"/>
      <c r="G35" s="5"/>
      <c r="H35" s="5"/>
    </row>
    <row r="36" spans="1:8" ht="20.25" customHeight="1" x14ac:dyDescent="0.25">
      <c r="A36" s="33"/>
      <c r="B36" s="4" t="s">
        <v>7</v>
      </c>
      <c r="C36" s="34">
        <v>8.5299999999999994</v>
      </c>
      <c r="E36" s="5"/>
      <c r="F36" s="5"/>
      <c r="G36" s="5"/>
      <c r="H36" s="5"/>
    </row>
    <row r="37" spans="1:8" ht="20.25" customHeight="1" x14ac:dyDescent="0.25">
      <c r="A37" s="33"/>
      <c r="B37" s="4" t="s">
        <v>8</v>
      </c>
      <c r="C37" s="34">
        <v>11.78</v>
      </c>
      <c r="E37" s="5"/>
      <c r="F37" s="5"/>
      <c r="G37" s="5"/>
      <c r="H37" s="5"/>
    </row>
    <row r="38" spans="1:8" ht="39" customHeight="1" x14ac:dyDescent="0.25">
      <c r="A38" s="61" t="s">
        <v>72</v>
      </c>
      <c r="B38" s="61"/>
      <c r="C38" s="61"/>
      <c r="D38" s="61"/>
      <c r="E38" s="61"/>
      <c r="F38" s="61"/>
      <c r="G38" s="61"/>
      <c r="H38" s="61"/>
    </row>
    <row r="39" spans="1:8" x14ac:dyDescent="0.25">
      <c r="A39" s="33"/>
      <c r="B39" s="33"/>
      <c r="C39" s="33"/>
      <c r="D39" s="33"/>
      <c r="E39" s="33"/>
      <c r="F39" s="33"/>
      <c r="G39" s="33"/>
      <c r="H39" s="33"/>
    </row>
    <row r="40" spans="1:8" x14ac:dyDescent="0.25">
      <c r="C40" s="33"/>
    </row>
    <row r="41" spans="1:8" ht="15" customHeight="1" x14ac:dyDescent="0.25">
      <c r="A41" s="4" t="s">
        <v>12</v>
      </c>
      <c r="B41" s="40" t="s">
        <v>17</v>
      </c>
      <c r="C41" s="40"/>
      <c r="D41" s="40" t="s">
        <v>28</v>
      </c>
      <c r="E41" s="40"/>
      <c r="F41" s="40" t="s">
        <v>21</v>
      </c>
      <c r="G41" s="40"/>
      <c r="H41" s="40"/>
    </row>
    <row r="42" spans="1:8" ht="15" customHeight="1" x14ac:dyDescent="0.25">
      <c r="A42" s="4"/>
      <c r="B42" s="41" t="s">
        <v>18</v>
      </c>
      <c r="C42" s="41"/>
      <c r="D42" s="41" t="s">
        <v>19</v>
      </c>
      <c r="E42" s="41"/>
      <c r="F42" s="41" t="s">
        <v>20</v>
      </c>
      <c r="G42" s="41"/>
      <c r="H42" s="41"/>
    </row>
    <row r="43" spans="1:8" x14ac:dyDescent="0.25">
      <c r="A43" s="4"/>
    </row>
    <row r="44" spans="1:8" ht="15" customHeight="1" x14ac:dyDescent="0.25">
      <c r="A44" s="4" t="s">
        <v>13</v>
      </c>
      <c r="B44" s="40" t="s">
        <v>17</v>
      </c>
      <c r="C44" s="40"/>
      <c r="D44" s="40" t="s">
        <v>28</v>
      </c>
      <c r="E44" s="40"/>
      <c r="F44" s="40" t="s">
        <v>21</v>
      </c>
      <c r="G44" s="40"/>
      <c r="H44" s="40"/>
    </row>
    <row r="45" spans="1:8" ht="15" customHeight="1" x14ac:dyDescent="0.25">
      <c r="B45" s="41" t="s">
        <v>18</v>
      </c>
      <c r="C45" s="41"/>
      <c r="D45" s="41" t="s">
        <v>19</v>
      </c>
      <c r="E45" s="41"/>
      <c r="F45" s="41" t="s">
        <v>20</v>
      </c>
      <c r="G45" s="41"/>
      <c r="H45" s="41"/>
    </row>
    <row r="47" spans="1:8" x14ac:dyDescent="0.25">
      <c r="C47" s="35"/>
    </row>
  </sheetData>
  <mergeCells count="39">
    <mergeCell ref="F41:H41"/>
    <mergeCell ref="D41:E41"/>
    <mergeCell ref="B44:C44"/>
    <mergeCell ref="B45:C45"/>
    <mergeCell ref="A8:H8"/>
    <mergeCell ref="B9:H9"/>
    <mergeCell ref="A10:H10"/>
    <mergeCell ref="A11:H11"/>
    <mergeCell ref="A13:A14"/>
    <mergeCell ref="B13:B14"/>
    <mergeCell ref="C13:E13"/>
    <mergeCell ref="A38:H38"/>
    <mergeCell ref="F44:H44"/>
    <mergeCell ref="F45:H45"/>
    <mergeCell ref="D44:E44"/>
    <mergeCell ref="D45:E45"/>
    <mergeCell ref="G31:H31"/>
    <mergeCell ref="A1:H1"/>
    <mergeCell ref="A2:H2"/>
    <mergeCell ref="A3:H3"/>
    <mergeCell ref="B4:H4"/>
    <mergeCell ref="A5:H5"/>
    <mergeCell ref="A7:H7"/>
    <mergeCell ref="B41:C41"/>
    <mergeCell ref="B42:C42"/>
    <mergeCell ref="A33:H33"/>
    <mergeCell ref="B26:F26"/>
    <mergeCell ref="A26:A29"/>
    <mergeCell ref="G26:H29"/>
    <mergeCell ref="F42:H42"/>
    <mergeCell ref="B27:B29"/>
    <mergeCell ref="C27:E27"/>
    <mergeCell ref="F27:F29"/>
    <mergeCell ref="C28:C29"/>
    <mergeCell ref="D28:D29"/>
    <mergeCell ref="E28:E29"/>
    <mergeCell ref="A34:H34"/>
    <mergeCell ref="D42:E42"/>
    <mergeCell ref="G30:H30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0"/>
  <sheetViews>
    <sheetView topLeftCell="A13" workbookViewId="0">
      <selection activeCell="B19" sqref="B19"/>
    </sheetView>
  </sheetViews>
  <sheetFormatPr defaultRowHeight="15" x14ac:dyDescent="0.25"/>
  <cols>
    <col min="1" max="1" width="46.7109375" style="20" customWidth="1"/>
    <col min="2" max="2" width="60.42578125" customWidth="1"/>
  </cols>
  <sheetData>
    <row r="1" spans="1:2" ht="15.75" x14ac:dyDescent="0.25">
      <c r="B1" s="27" t="s">
        <v>37</v>
      </c>
    </row>
    <row r="2" spans="1:2" ht="15.75" x14ac:dyDescent="0.25">
      <c r="B2" s="27" t="s">
        <v>38</v>
      </c>
    </row>
    <row r="3" spans="1:2" ht="15.75" x14ac:dyDescent="0.25">
      <c r="B3" s="27" t="s">
        <v>39</v>
      </c>
    </row>
    <row r="4" spans="1:2" ht="15.75" x14ac:dyDescent="0.25">
      <c r="B4" s="27" t="s">
        <v>40</v>
      </c>
    </row>
    <row r="5" spans="1:2" ht="15.75" x14ac:dyDescent="0.25">
      <c r="B5" s="27" t="s">
        <v>41</v>
      </c>
    </row>
    <row r="6" spans="1:2" ht="15.75" x14ac:dyDescent="0.25">
      <c r="B6" s="27" t="s">
        <v>42</v>
      </c>
    </row>
    <row r="7" spans="1:2" ht="15.75" x14ac:dyDescent="0.25">
      <c r="B7" s="27" t="s">
        <v>43</v>
      </c>
    </row>
    <row r="8" spans="1:2" ht="15.75" x14ac:dyDescent="0.25">
      <c r="A8" s="28"/>
    </row>
    <row r="9" spans="1:2" ht="15.75" x14ac:dyDescent="0.25">
      <c r="A9" s="62" t="s">
        <v>44</v>
      </c>
      <c r="B9" s="62"/>
    </row>
    <row r="10" spans="1:2" ht="15.75" x14ac:dyDescent="0.25">
      <c r="A10" s="62" t="s">
        <v>45</v>
      </c>
      <c r="B10" s="62"/>
    </row>
    <row r="11" spans="1:2" ht="15.75" x14ac:dyDescent="0.25">
      <c r="A11" s="62" t="s">
        <v>46</v>
      </c>
      <c r="B11" s="62"/>
    </row>
    <row r="12" spans="1:2" ht="15.75" x14ac:dyDescent="0.25">
      <c r="A12" s="62" t="s">
        <v>47</v>
      </c>
      <c r="B12" s="62"/>
    </row>
    <row r="13" spans="1:2" ht="15.75" x14ac:dyDescent="0.25">
      <c r="A13" s="62" t="s">
        <v>48</v>
      </c>
      <c r="B13" s="62"/>
    </row>
    <row r="14" spans="1:2" ht="15.75" x14ac:dyDescent="0.25">
      <c r="A14" s="62" t="s">
        <v>49</v>
      </c>
      <c r="B14" s="62"/>
    </row>
    <row r="15" spans="1:2" ht="15.75" x14ac:dyDescent="0.25">
      <c r="A15" s="62" t="s">
        <v>50</v>
      </c>
      <c r="B15" s="62"/>
    </row>
    <row r="16" spans="1:2" ht="15.75" x14ac:dyDescent="0.25">
      <c r="A16" s="62" t="s">
        <v>51</v>
      </c>
      <c r="B16" s="62"/>
    </row>
    <row r="17" spans="1:2" ht="15.75" x14ac:dyDescent="0.25">
      <c r="A17" s="28"/>
    </row>
    <row r="18" spans="1:2" ht="47.25" x14ac:dyDescent="0.25">
      <c r="A18" s="29" t="s">
        <v>52</v>
      </c>
      <c r="B18" s="29" t="s">
        <v>53</v>
      </c>
    </row>
    <row r="19" spans="1:2" ht="15.75" x14ac:dyDescent="0.25">
      <c r="A19" s="29" t="s">
        <v>54</v>
      </c>
      <c r="B19" s="29">
        <v>2.14</v>
      </c>
    </row>
    <row r="20" spans="1:2" ht="15.75" x14ac:dyDescent="0.25">
      <c r="A20" s="29" t="s">
        <v>55</v>
      </c>
      <c r="B20" s="29">
        <v>1.93</v>
      </c>
    </row>
    <row r="21" spans="1:2" ht="15.75" x14ac:dyDescent="0.25">
      <c r="A21" s="29" t="s">
        <v>56</v>
      </c>
      <c r="B21" s="29">
        <v>1.81</v>
      </c>
    </row>
    <row r="22" spans="1:2" ht="15.75" x14ac:dyDescent="0.25">
      <c r="A22" s="29" t="s">
        <v>57</v>
      </c>
      <c r="B22" s="29">
        <v>1.72</v>
      </c>
    </row>
    <row r="23" spans="1:2" ht="15.75" x14ac:dyDescent="0.25">
      <c r="A23" s="29" t="s">
        <v>58</v>
      </c>
      <c r="B23" s="29">
        <v>1.61</v>
      </c>
    </row>
    <row r="24" spans="1:2" ht="15.75" x14ac:dyDescent="0.25">
      <c r="A24" s="29" t="s">
        <v>59</v>
      </c>
      <c r="B24" s="29">
        <v>1.56</v>
      </c>
    </row>
    <row r="25" spans="1:2" ht="15.75" x14ac:dyDescent="0.25">
      <c r="A25" s="29" t="s">
        <v>60</v>
      </c>
      <c r="B25" s="29">
        <v>1.47</v>
      </c>
    </row>
    <row r="26" spans="1:2" ht="15.75" x14ac:dyDescent="0.25">
      <c r="A26" s="29" t="s">
        <v>61</v>
      </c>
      <c r="B26" s="29">
        <v>1.36</v>
      </c>
    </row>
    <row r="27" spans="1:2" ht="15.75" x14ac:dyDescent="0.25">
      <c r="A27" s="29" t="s">
        <v>62</v>
      </c>
      <c r="B27" s="29">
        <v>1.28</v>
      </c>
    </row>
    <row r="28" spans="1:2" ht="15.75" x14ac:dyDescent="0.25">
      <c r="A28" s="29" t="s">
        <v>63</v>
      </c>
      <c r="B28" s="29">
        <v>1.23</v>
      </c>
    </row>
    <row r="29" spans="1:2" ht="15.75" x14ac:dyDescent="0.25">
      <c r="A29" s="29" t="s">
        <v>64</v>
      </c>
      <c r="B29" s="29">
        <v>1.18</v>
      </c>
    </row>
    <row r="30" spans="1:2" ht="15.75" x14ac:dyDescent="0.25">
      <c r="A30" s="29" t="s">
        <v>65</v>
      </c>
      <c r="B30" s="29">
        <v>1.1299999999999999</v>
      </c>
    </row>
    <row r="31" spans="1:2" ht="15.75" x14ac:dyDescent="0.25">
      <c r="A31" s="29" t="s">
        <v>66</v>
      </c>
      <c r="B31" s="29">
        <v>1.0900000000000001</v>
      </c>
    </row>
    <row r="32" spans="1:2" ht="15.75" x14ac:dyDescent="0.25">
      <c r="A32" s="28"/>
    </row>
    <row r="33" spans="1:2" ht="15.75" x14ac:dyDescent="0.25">
      <c r="A33" s="30" t="s">
        <v>67</v>
      </c>
      <c r="B33" s="31"/>
    </row>
    <row r="34" spans="1:2" ht="15.75" x14ac:dyDescent="0.25">
      <c r="A34" s="30" t="s">
        <v>68</v>
      </c>
      <c r="B34" s="31"/>
    </row>
    <row r="35" spans="1:2" ht="18.75" x14ac:dyDescent="0.25">
      <c r="A35" s="30" t="s">
        <v>75</v>
      </c>
      <c r="B35" s="31"/>
    </row>
    <row r="36" spans="1:2" ht="15.75" x14ac:dyDescent="0.25">
      <c r="A36" s="30" t="s">
        <v>69</v>
      </c>
      <c r="B36" s="31"/>
    </row>
    <row r="37" spans="1:2" ht="15.75" x14ac:dyDescent="0.25">
      <c r="A37" s="30" t="s">
        <v>70</v>
      </c>
      <c r="B37" s="31"/>
    </row>
    <row r="38" spans="1:2" ht="15.75" x14ac:dyDescent="0.25">
      <c r="A38" s="30" t="s">
        <v>71</v>
      </c>
      <c r="B38" s="31"/>
    </row>
    <row r="39" spans="1:2" ht="18.75" x14ac:dyDescent="0.25">
      <c r="A39" s="30" t="s">
        <v>76</v>
      </c>
      <c r="B39" s="31"/>
    </row>
    <row r="40" spans="1:2" ht="15.75" x14ac:dyDescent="0.25">
      <c r="A40" s="30"/>
      <c r="B40" s="31"/>
    </row>
  </sheetData>
  <mergeCells count="8">
    <mergeCell ref="A15:B15"/>
    <mergeCell ref="A16:B16"/>
    <mergeCell ref="A9:B9"/>
    <mergeCell ref="A10:B10"/>
    <mergeCell ref="A11:B11"/>
    <mergeCell ref="A12:B12"/>
    <mergeCell ref="A13:B13"/>
    <mergeCell ref="A14:B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индексы по элементам затрат</vt:lpstr>
      <vt:lpstr>ПП468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2025-08-07T10:29:43Z</dcterms:modified>
</cp:coreProperties>
</file>